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<sst xmlns="http://schemas.openxmlformats.org/spreadsheetml/2006/main" count="65" uniqueCount="35">
  <si>
    <t>микросхема</t>
  </si>
  <si>
    <t>диод</t>
  </si>
  <si>
    <t>кварцевый резонатор</t>
  </si>
  <si>
    <t>Лямбда Б</t>
  </si>
  <si>
    <t>всегда</t>
  </si>
  <si>
    <t>лямбда Б</t>
  </si>
  <si>
    <t>Температура</t>
  </si>
  <si>
    <t>A</t>
  </si>
  <si>
    <t>B</t>
  </si>
  <si>
    <t>Iпр.ср</t>
  </si>
  <si>
    <t>Kt</t>
  </si>
  <si>
    <t>от температуры</t>
  </si>
  <si>
    <t>S</t>
  </si>
  <si>
    <t>Iпр.ср.0</t>
  </si>
  <si>
    <t>Кэ</t>
  </si>
  <si>
    <t>N</t>
  </si>
  <si>
    <t>tп</t>
  </si>
  <si>
    <t>Кп</t>
  </si>
  <si>
    <t>вписываем</t>
  </si>
  <si>
    <t>m</t>
  </si>
  <si>
    <t>Ea</t>
  </si>
  <si>
    <t>лямбда</t>
  </si>
  <si>
    <t>Kис</t>
  </si>
  <si>
    <t>k</t>
  </si>
  <si>
    <t>лямбда 10^-6</t>
  </si>
  <si>
    <t>tп0</t>
  </si>
  <si>
    <t>Kкорп</t>
  </si>
  <si>
    <t>kp</t>
  </si>
  <si>
    <t>Kv</t>
  </si>
  <si>
    <t>kэ</t>
  </si>
  <si>
    <t>kп</t>
  </si>
  <si>
    <t>лямба</t>
  </si>
  <si>
    <t>лямбда общая</t>
  </si>
  <si>
    <t>Тср</t>
  </si>
  <si>
    <t>лет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</si>
</sst>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4.0"/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6B26B"/>
        <bgColor rgb="FFF6B26B"/>
      </patternFill>
    </fill>
    <fill>
      <patternFill patternType="solid">
        <fgColor rgb="FF9FC5E8"/>
        <bgColor rgb="FF9FC5E8"/>
      </patternFill>
    </fill>
    <fill>
      <patternFill patternType="solid">
        <fgColor rgb="FFB6D7A8"/>
        <bgColor rgb="FFB6D7A8"/>
      </patternFill>
    </fill>
  </fills>
  <borders count="7">
    <border/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1" numFmtId="0" xfId="0" applyAlignment="1" applyBorder="1" applyFont="1">
      <alignment readingOrder="0"/>
    </xf>
    <xf borderId="2" fillId="0" fontId="1" numFmtId="0" xfId="0" applyBorder="1" applyFont="1"/>
    <xf borderId="3" fillId="0" fontId="1" numFmtId="0" xfId="0" applyAlignment="1" applyBorder="1" applyFont="1">
      <alignment readingOrder="0"/>
    </xf>
    <xf borderId="4" fillId="0" fontId="1" numFmtId="0" xfId="0" applyBorder="1" applyFont="1"/>
    <xf borderId="3" fillId="0" fontId="1" numFmtId="0" xfId="0" applyBorder="1" applyFont="1"/>
    <xf borderId="3" fillId="2" fontId="1" numFmtId="0" xfId="0" applyAlignment="1" applyBorder="1" applyFill="1" applyFont="1">
      <alignment readingOrder="0"/>
    </xf>
    <xf borderId="4" fillId="2" fontId="1" numFmtId="0" xfId="0" applyBorder="1" applyFill="1" applyFont="1"/>
    <xf borderId="0" fillId="0" fontId="1" numFmtId="0" xfId="0" applyAlignment="1" applyFont="1">
      <alignment readingOrder="0"/>
    </xf>
    <xf borderId="0" fillId="3" fontId="1" numFmtId="0" xfId="0" applyAlignment="1" applyFill="1" applyFont="1">
      <alignment readingOrder="0"/>
    </xf>
    <xf borderId="4" fillId="2" fontId="1" numFmtId="0" xfId="0" applyAlignment="1" applyBorder="1" applyFill="1" applyFont="1">
      <alignment readingOrder="0"/>
    </xf>
    <xf borderId="4" fillId="0" fontId="1" numFmtId="0" xfId="0" applyAlignment="1" applyBorder="1" applyFont="1">
      <alignment readingOrder="0"/>
    </xf>
    <xf borderId="3" fillId="4" fontId="1" numFmtId="0" xfId="0" applyAlignment="1" applyBorder="1" applyFill="1" applyFont="1">
      <alignment readingOrder="0"/>
    </xf>
    <xf borderId="4" fillId="4" fontId="1" numFmtId="0" xfId="0" applyBorder="1" applyFill="1" applyFont="1"/>
    <xf borderId="3" fillId="3" fontId="1" numFmtId="0" xfId="0" applyAlignment="1" applyBorder="1" applyFill="1" applyFont="1">
      <alignment readingOrder="0"/>
    </xf>
    <xf borderId="4" fillId="3" fontId="1" numFmtId="0" xfId="0" applyAlignment="1" applyBorder="1" applyFill="1" applyFont="1">
      <alignment readingOrder="0"/>
    </xf>
    <xf borderId="5" fillId="0" fontId="1" numFmtId="0" xfId="0" applyAlignment="1" applyBorder="1" applyFont="1">
      <alignment readingOrder="0"/>
    </xf>
    <xf borderId="6" fillId="0" fontId="1" numFmtId="0" xfId="0" applyBorder="1" applyFont="1"/>
    <xf borderId="4" fillId="4" fontId="1" numFmtId="0" xfId="0" applyAlignment="1" applyBorder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5.13"/>
    <col customWidth="1" min="5" max="5" width="5.5"/>
    <col customWidth="1" min="7" max="7" width="15.5"/>
    <col customWidth="1" min="8" max="8" width="22.38"/>
    <col customWidth="1" min="9" max="9" width="18.25"/>
    <col customWidth="1" min="11" max="11" width="16.88"/>
    <col customWidth="1" min="12" max="12" width="25.0"/>
    <col customWidth="1" min="13" max="13" width="18.25"/>
    <col customWidth="1" min="15" max="15" width="24.38"/>
    <col customWidth="1" min="16" max="16" width="23.75"/>
    <col customWidth="1" min="17" max="17" width="18.2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1"/>
      <c r="C6" s="1"/>
      <c r="D6" s="1"/>
      <c r="E6" s="1"/>
      <c r="F6" s="1"/>
      <c r="G6" s="2" t="s">
        <v>0</v>
      </c>
      <c r="H6" s="3"/>
      <c r="I6" s="1"/>
      <c r="J6" s="1"/>
      <c r="K6" s="2" t="s">
        <v>1</v>
      </c>
      <c r="L6" s="3"/>
      <c r="M6" s="1"/>
      <c r="N6" s="1"/>
      <c r="O6" s="2" t="s">
        <v>2</v>
      </c>
      <c r="P6" s="3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1"/>
      <c r="C7" s="1"/>
      <c r="D7" s="1"/>
      <c r="E7" s="1"/>
      <c r="F7" s="1"/>
      <c r="G7" s="4"/>
      <c r="H7" s="5"/>
      <c r="I7" s="1"/>
      <c r="J7" s="1"/>
      <c r="K7" s="4"/>
      <c r="L7" s="5"/>
      <c r="M7" s="1"/>
      <c r="N7" s="1"/>
      <c r="O7" s="6"/>
      <c r="P7" s="5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1"/>
      <c r="C8" s="1"/>
      <c r="D8" s="1"/>
      <c r="E8" s="1"/>
      <c r="F8" s="1"/>
      <c r="G8" s="7" t="s">
        <v>3</v>
      </c>
      <c r="H8" s="8">
        <f>0.023*10^-6</f>
        <v>0.000000023</v>
      </c>
      <c r="I8" s="9" t="s">
        <v>4</v>
      </c>
      <c r="J8" s="1"/>
      <c r="K8" s="7" t="s">
        <v>5</v>
      </c>
      <c r="L8" s="8">
        <f>0.034*10^-6</f>
        <v>0.000000034</v>
      </c>
      <c r="M8" s="9" t="s">
        <v>4</v>
      </c>
      <c r="N8" s="1"/>
      <c r="O8" s="7" t="s">
        <v>5</v>
      </c>
      <c r="P8" s="8">
        <f>0.026*10^-6</f>
        <v>0.000000026</v>
      </c>
      <c r="Q8" s="9" t="s">
        <v>4</v>
      </c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"/>
      <c r="C9" s="1"/>
      <c r="D9" s="10" t="s">
        <v>6</v>
      </c>
      <c r="E9" s="10">
        <v>85.0</v>
      </c>
      <c r="F9" s="1"/>
      <c r="G9" s="7" t="s">
        <v>7</v>
      </c>
      <c r="H9" s="11">
        <v>0.336</v>
      </c>
      <c r="I9" s="9" t="s">
        <v>4</v>
      </c>
      <c r="J9" s="1"/>
      <c r="K9" s="4"/>
      <c r="L9" s="12"/>
      <c r="M9" s="9"/>
      <c r="N9" s="1"/>
      <c r="O9" s="6"/>
      <c r="P9" s="5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"/>
      <c r="C10" s="1"/>
      <c r="D10" s="1"/>
      <c r="E10" s="1"/>
      <c r="F10" s="1"/>
      <c r="G10" s="7" t="s">
        <v>8</v>
      </c>
      <c r="H10" s="11">
        <v>0.021</v>
      </c>
      <c r="I10" s="9" t="s">
        <v>4</v>
      </c>
      <c r="J10" s="1"/>
      <c r="K10" s="7" t="s">
        <v>9</v>
      </c>
      <c r="L10" s="11">
        <f>(5-2)/1000</f>
        <v>0.003</v>
      </c>
      <c r="M10" s="9" t="s">
        <v>4</v>
      </c>
      <c r="N10" s="1"/>
      <c r="O10" s="13" t="s">
        <v>10</v>
      </c>
      <c r="P10" s="14">
        <f>EXP(0.017*(E9-25))</f>
        <v>2.773194764</v>
      </c>
      <c r="Q10" s="9" t="s">
        <v>11</v>
      </c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1"/>
      <c r="D11" s="1"/>
      <c r="E11" s="1"/>
      <c r="F11" s="1"/>
      <c r="G11" s="7" t="s">
        <v>12</v>
      </c>
      <c r="H11" s="11">
        <v>0.288</v>
      </c>
      <c r="I11" s="9" t="s">
        <v>4</v>
      </c>
      <c r="J11" s="1"/>
      <c r="K11" s="7" t="s">
        <v>13</v>
      </c>
      <c r="L11" s="11">
        <f>20*10^-3</f>
        <v>0.02</v>
      </c>
      <c r="M11" s="9" t="s">
        <v>4</v>
      </c>
      <c r="N11" s="1"/>
      <c r="O11" s="7" t="s">
        <v>14</v>
      </c>
      <c r="P11" s="11">
        <v>2.0</v>
      </c>
      <c r="Q11" s="9" t="s">
        <v>4</v>
      </c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"/>
      <c r="D12" s="1"/>
      <c r="E12" s="1"/>
      <c r="F12" s="1"/>
      <c r="G12" s="7" t="s">
        <v>15</v>
      </c>
      <c r="H12" s="8">
        <f>(32*1024+1*1024+2*1024+32)*8</f>
        <v>286976</v>
      </c>
      <c r="I12" s="9" t="s">
        <v>4</v>
      </c>
      <c r="J12" s="1"/>
      <c r="K12" s="13" t="s">
        <v>16</v>
      </c>
      <c r="L12" s="14">
        <f>E9+L10/L11*20</f>
        <v>88</v>
      </c>
      <c r="M12" s="9" t="s">
        <v>11</v>
      </c>
      <c r="N12" s="1"/>
      <c r="O12" s="15" t="s">
        <v>17</v>
      </c>
      <c r="P12" s="16">
        <v>1.0</v>
      </c>
      <c r="Q12" s="9" t="s">
        <v>18</v>
      </c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6"/>
      <c r="H13" s="5"/>
      <c r="I13" s="1"/>
      <c r="J13" s="1"/>
      <c r="K13" s="7" t="s">
        <v>19</v>
      </c>
      <c r="L13" s="11">
        <v>1.4</v>
      </c>
      <c r="M13" s="9" t="s">
        <v>4</v>
      </c>
      <c r="N13" s="1"/>
      <c r="O13" s="6"/>
      <c r="P13" s="5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3" t="s">
        <v>10</v>
      </c>
      <c r="H14" s="14">
        <f>EXP(H10*(E9-25))</f>
        <v>3.525421487</v>
      </c>
      <c r="I14" s="9" t="s">
        <v>11</v>
      </c>
      <c r="J14" s="1"/>
      <c r="K14" s="7" t="s">
        <v>20</v>
      </c>
      <c r="L14" s="11">
        <v>0.6</v>
      </c>
      <c r="M14" s="9" t="s">
        <v>4</v>
      </c>
      <c r="N14" s="1"/>
      <c r="O14" s="4" t="s">
        <v>21</v>
      </c>
      <c r="P14" s="5">
        <f>P8*P10*P11*P12</f>
        <v>0.0000001442061277</v>
      </c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7" t="s">
        <v>22</v>
      </c>
      <c r="H15" s="8">
        <f>H9*H12^H11</f>
        <v>12.53714948</v>
      </c>
      <c r="I15" s="9" t="s">
        <v>4</v>
      </c>
      <c r="J15" s="1"/>
      <c r="K15" s="7" t="s">
        <v>23</v>
      </c>
      <c r="L15" s="11">
        <f>8.625*10^-5</f>
        <v>0.00008625</v>
      </c>
      <c r="M15" s="9" t="s">
        <v>4</v>
      </c>
      <c r="N15" s="1"/>
      <c r="O15" s="17" t="s">
        <v>24</v>
      </c>
      <c r="P15" s="18">
        <f>P14*10^6</f>
        <v>0.1442061277</v>
      </c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6"/>
      <c r="H16" s="5"/>
      <c r="I16" s="1"/>
      <c r="J16" s="1"/>
      <c r="K16" s="7" t="s">
        <v>25</v>
      </c>
      <c r="L16" s="11">
        <v>45.0</v>
      </c>
      <c r="M16" s="9" t="s">
        <v>4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7" t="s">
        <v>26</v>
      </c>
      <c r="H17" s="11">
        <v>3.0</v>
      </c>
      <c r="I17" s="9" t="s">
        <v>4</v>
      </c>
      <c r="J17" s="1"/>
      <c r="K17" s="13" t="s">
        <v>27</v>
      </c>
      <c r="L17" s="19">
        <f>(L10/L11)^L13*EXP((L14/L15) * (  (1/(L16+273)) - (1/(L12+273))  )  )</f>
        <v>0.950985204</v>
      </c>
      <c r="M17" s="9" t="s">
        <v>11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7" t="s">
        <v>28</v>
      </c>
      <c r="H18" s="11">
        <v>1.0</v>
      </c>
      <c r="I18" s="9" t="s">
        <v>4</v>
      </c>
      <c r="J18" s="1"/>
      <c r="K18" s="4"/>
      <c r="L18" s="12"/>
      <c r="M18" s="9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7" t="s">
        <v>14</v>
      </c>
      <c r="H19" s="11">
        <v>3.0</v>
      </c>
      <c r="I19" s="9" t="s">
        <v>4</v>
      </c>
      <c r="J19" s="1"/>
      <c r="K19" s="7" t="s">
        <v>29</v>
      </c>
      <c r="L19" s="11">
        <v>2.5</v>
      </c>
      <c r="M19" s="9" t="s">
        <v>4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9"/>
      <c r="G20" s="15" t="s">
        <v>17</v>
      </c>
      <c r="H20" s="16">
        <v>1.0</v>
      </c>
      <c r="I20" s="9" t="s">
        <v>18</v>
      </c>
      <c r="J20" s="1"/>
      <c r="K20" s="15" t="s">
        <v>30</v>
      </c>
      <c r="L20" s="16">
        <v>1.0</v>
      </c>
      <c r="M20" s="9" t="s">
        <v>18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6"/>
      <c r="H21" s="5"/>
      <c r="I21" s="1"/>
      <c r="J21" s="1"/>
      <c r="K21" s="6"/>
      <c r="L21" s="5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4" t="s">
        <v>31</v>
      </c>
      <c r="H22" s="5">
        <f>H8*H14*H15*H17*H18*H19*H20</f>
        <v>0.000009149138384</v>
      </c>
      <c r="I22" s="1"/>
      <c r="J22" s="1"/>
      <c r="K22" s="4" t="s">
        <v>21</v>
      </c>
      <c r="L22" s="5">
        <f>L8*L17*L19*L20</f>
        <v>0.00000008083374234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7" t="s">
        <v>24</v>
      </c>
      <c r="H23" s="18">
        <f>H22*10^6</f>
        <v>9.149138384</v>
      </c>
      <c r="I23" s="1"/>
      <c r="J23" s="1"/>
      <c r="K23" s="17" t="s">
        <v>24</v>
      </c>
      <c r="L23" s="18">
        <f>L22*10^6</f>
        <v>0.08083374234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2" t="s">
        <v>32</v>
      </c>
      <c r="L28" s="3">
        <f>H22+4*L22+2*P14</f>
        <v>0.000009760885608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7" t="s">
        <v>33</v>
      </c>
      <c r="L29" s="18">
        <f>1/(L28*24*365)</f>
        <v>11.69517354</v>
      </c>
      <c r="M29" s="9" t="s">
        <v>34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drawing r:id="rId1"/>
</worksheet>
</file>